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8025" windowHeight="6630" activeTab="0"/>
  </bookViews>
  <sheets>
    <sheet name="N(60)" sheetId="1" r:id="rId1"/>
    <sheet name="N(80)" sheetId="2" r:id="rId2"/>
    <sheet name="Copyright" sheetId="3" state="veryHidden" r:id="rId3"/>
  </sheets>
  <definedNames>
    <definedName name="VA1">'Copyright'!$A$1</definedName>
  </definedNames>
  <calcPr fullCalcOnLoad="1"/>
</workbook>
</file>

<file path=xl/sharedStrings.xml><?xml version="1.0" encoding="utf-8"?>
<sst xmlns="http://schemas.openxmlformats.org/spreadsheetml/2006/main" count="49" uniqueCount="25">
  <si>
    <t>Время, годы:</t>
  </si>
  <si>
    <t>Поколение 1, млн. чел.:</t>
  </si>
  <si>
    <t>Продолжительность жизни, лет:</t>
  </si>
  <si>
    <t>Неестественная смертность, %/год</t>
  </si>
  <si>
    <t>Среднее число детей в семье, чел.:</t>
  </si>
  <si>
    <t>Конец интервала:</t>
  </si>
  <si>
    <t>Поколение -3</t>
  </si>
  <si>
    <t>Поколение -2</t>
  </si>
  <si>
    <t>Поколение -1</t>
  </si>
  <si>
    <t>Поколение 0</t>
  </si>
  <si>
    <t>Поколение 1</t>
  </si>
  <si>
    <t>Поколение 2</t>
  </si>
  <si>
    <t>Поколение 3</t>
  </si>
  <si>
    <t>Поколение 4</t>
  </si>
  <si>
    <t>Поколение 5</t>
  </si>
  <si>
    <t>Поколение 6</t>
  </si>
  <si>
    <t>Поколение 7</t>
  </si>
  <si>
    <t>Поколение 8</t>
  </si>
  <si>
    <t>Общая численность, млн чел.:</t>
  </si>
  <si>
    <t>С учетом неестеств. смерности, млн. чел:</t>
  </si>
  <si>
    <t>Средний возраст:</t>
  </si>
  <si>
    <t>Средний прирост/убыль численности населения:</t>
  </si>
  <si>
    <t>Без учета неестественной смертности, млн чел./год:</t>
  </si>
  <si>
    <t>С учетом неестественной смертности, млн чел./год:</t>
  </si>
  <si>
    <t>© Широков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</si>
</sst>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10.75"/>
      <name val="Arial Cyr"/>
      <family val="0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Общая численность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'N(60)'!$G$9:$N$9</c:f>
              <c:numCache/>
            </c:numRef>
          </c:xVal>
          <c:yVal>
            <c:numRef>
              <c:f>'N(60)'!$G$34:$N$34</c:f>
              <c:numCache/>
            </c:numRef>
          </c:yVal>
          <c:smooth val="0"/>
        </c:ser>
        <c:ser>
          <c:idx val="1"/>
          <c:order val="1"/>
          <c:tx>
            <c:v>С учётом неестеств. смертности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'N(60)'!$G$9:$N$9</c:f>
              <c:numCache/>
            </c:numRef>
          </c:xVal>
          <c:yVal>
            <c:numRef>
              <c:f>'N(60)'!$G$35:$N$35</c:f>
              <c:numCache/>
            </c:numRef>
          </c:yVal>
          <c:smooth val="0"/>
        </c:ser>
        <c:axId val="51461363"/>
        <c:axId val="60499084"/>
      </c:scatterChart>
      <c:valAx>
        <c:axId val="5146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Время, годы</a:t>
                </a:r>
              </a:p>
            </c:rich>
          </c:tx>
          <c:layout>
            <c:manualLayout>
              <c:xMode val="factor"/>
              <c:yMode val="factor"/>
              <c:x val="0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99084"/>
        <c:crosses val="autoZero"/>
        <c:crossBetween val="midCat"/>
        <c:dispUnits/>
      </c:valAx>
      <c:valAx>
        <c:axId val="6049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населения, млн чел.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4613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898"/>
          <c:w val="0.44175"/>
          <c:h val="0.087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Общая численность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'N(80)'!$G$9:$N$9</c:f>
              <c:numCache/>
            </c:numRef>
          </c:xVal>
          <c:yVal>
            <c:numRef>
              <c:f>'N(80)'!$G$34:$N$34</c:f>
              <c:numCache/>
            </c:numRef>
          </c:yVal>
          <c:smooth val="0"/>
        </c:ser>
        <c:ser>
          <c:idx val="1"/>
          <c:order val="1"/>
          <c:tx>
            <c:v>С учётом неестеств. смертности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'N(80)'!$G$9:$N$9</c:f>
              <c:numCache/>
            </c:numRef>
          </c:xVal>
          <c:yVal>
            <c:numRef>
              <c:f>'N(80)'!$G$35:$N$35</c:f>
              <c:numCache/>
            </c:numRef>
          </c:yVal>
          <c:smooth val="0"/>
        </c:ser>
        <c:axId val="7620845"/>
        <c:axId val="1478742"/>
      </c:scatterChart>
      <c:valAx>
        <c:axId val="7620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Время, годы</a:t>
                </a:r>
              </a:p>
            </c:rich>
          </c:tx>
          <c:layout>
            <c:manualLayout>
              <c:xMode val="factor"/>
              <c:yMode val="factor"/>
              <c:x val="0.004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78742"/>
        <c:crosses val="autoZero"/>
        <c:crossBetween val="midCat"/>
        <c:dispUnits/>
      </c:valAx>
      <c:valAx>
        <c:axId val="1478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населения, млн чел.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620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898"/>
          <c:w val="0.4435"/>
          <c:h val="0.087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85800" y="1504950"/>
        <a:ext cx="56483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85800" y="1504950"/>
        <a:ext cx="56483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38.125" style="0" bestFit="1" customWidth="1"/>
  </cols>
  <sheetData>
    <row r="1" ht="13.5" thickBot="1"/>
    <row r="2" spans="2:7" ht="13.5" thickBot="1">
      <c r="B2" t="s">
        <v>2</v>
      </c>
      <c r="C2" s="1">
        <v>60</v>
      </c>
      <c r="E2" t="s">
        <v>20</v>
      </c>
      <c r="G2" s="2">
        <f>(40*G14+20*G16+0*G18)/G34</f>
        <v>14.73684210526316</v>
      </c>
    </row>
    <row r="3" spans="2:5" ht="13.5" thickBot="1">
      <c r="B3" t="s">
        <v>1</v>
      </c>
      <c r="C3" s="14">
        <v>68</v>
      </c>
      <c r="E3" t="s">
        <v>21</v>
      </c>
    </row>
    <row r="4" spans="2:10" ht="13.5" thickBot="1">
      <c r="B4" t="s">
        <v>3</v>
      </c>
      <c r="C4" s="14">
        <v>2</v>
      </c>
      <c r="E4" t="s">
        <v>22</v>
      </c>
      <c r="J4" s="2">
        <f>(L34-G34)/100</f>
        <v>9.465694444444445</v>
      </c>
    </row>
    <row r="5" spans="2:10" ht="13.5" thickBot="1">
      <c r="B5" t="s">
        <v>4</v>
      </c>
      <c r="C5" s="14">
        <v>3</v>
      </c>
      <c r="E5" t="s">
        <v>23</v>
      </c>
      <c r="J5" s="2">
        <f>(L35-G35)/100</f>
        <v>0.008304219906040515</v>
      </c>
    </row>
    <row r="8" spans="2:14" ht="12.75">
      <c r="B8" s="2" t="s">
        <v>0</v>
      </c>
      <c r="C8" s="2">
        <v>-80</v>
      </c>
      <c r="D8" s="2">
        <v>-60</v>
      </c>
      <c r="E8" s="2">
        <v>-40</v>
      </c>
      <c r="F8" s="2">
        <v>-20</v>
      </c>
      <c r="G8" s="2">
        <v>0</v>
      </c>
      <c r="H8" s="2">
        <v>20</v>
      </c>
      <c r="I8" s="2">
        <v>40</v>
      </c>
      <c r="J8" s="2">
        <v>60</v>
      </c>
      <c r="K8" s="2">
        <v>80</v>
      </c>
      <c r="L8" s="2">
        <v>100</v>
      </c>
      <c r="M8" s="2">
        <v>120</v>
      </c>
      <c r="N8" s="2">
        <v>140</v>
      </c>
    </row>
    <row r="9" spans="2:14" ht="12.75">
      <c r="B9" s="2" t="s">
        <v>5</v>
      </c>
      <c r="C9" s="2">
        <f aca="true" t="shared" si="0" ref="C9:N9">C8+5</f>
        <v>-75</v>
      </c>
      <c r="D9" s="2">
        <f t="shared" si="0"/>
        <v>-55</v>
      </c>
      <c r="E9" s="2">
        <f t="shared" si="0"/>
        <v>-35</v>
      </c>
      <c r="F9" s="2">
        <f t="shared" si="0"/>
        <v>-15</v>
      </c>
      <c r="G9" s="2">
        <f t="shared" si="0"/>
        <v>5</v>
      </c>
      <c r="H9" s="2">
        <f t="shared" si="0"/>
        <v>25</v>
      </c>
      <c r="I9" s="2">
        <f t="shared" si="0"/>
        <v>45</v>
      </c>
      <c r="J9" s="2">
        <f t="shared" si="0"/>
        <v>65</v>
      </c>
      <c r="K9" s="2">
        <f t="shared" si="0"/>
        <v>85</v>
      </c>
      <c r="L9" s="2">
        <f t="shared" si="0"/>
        <v>105</v>
      </c>
      <c r="M9" s="2">
        <f t="shared" si="0"/>
        <v>125</v>
      </c>
      <c r="N9" s="2">
        <f t="shared" si="0"/>
        <v>145</v>
      </c>
    </row>
    <row r="10" spans="2:14" ht="12.75">
      <c r="B10" s="4" t="s">
        <v>6</v>
      </c>
      <c r="C10" s="4">
        <f>D12*2/$C$5</f>
        <v>13.4320987654321</v>
      </c>
      <c r="D10" s="4">
        <f>C10</f>
        <v>13.4320987654321</v>
      </c>
      <c r="E10" s="4">
        <f>C10</f>
        <v>13.4320987654321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2:14" ht="12.75">
      <c r="B11" s="5"/>
      <c r="C11" s="5">
        <f>D11/(1-$C$4/100)^20</f>
        <v>55.24825659010741</v>
      </c>
      <c r="D11" s="5">
        <f>D13*2/$C$5</f>
        <v>36.88417652512662</v>
      </c>
      <c r="E11" s="5">
        <f>D11*(1-$C$4/100)^20</f>
        <v>24.624170279796637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7</v>
      </c>
      <c r="C12" s="4">
        <v>0</v>
      </c>
      <c r="D12" s="4">
        <f>E14*2/$C$5</f>
        <v>20.14814814814815</v>
      </c>
      <c r="E12" s="4">
        <f>D12</f>
        <v>20.14814814814815</v>
      </c>
      <c r="F12" s="4">
        <f>D12</f>
        <v>20.14814814814815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2:14" ht="12.75">
      <c r="B13" s="5"/>
      <c r="C13" s="5">
        <v>0</v>
      </c>
      <c r="D13" s="5">
        <f>E13/(1-$C$4/100)^20</f>
        <v>55.32626478768993</v>
      </c>
      <c r="E13" s="5">
        <f>E15*2/$C$5</f>
        <v>36.93625541969496</v>
      </c>
      <c r="F13" s="5">
        <f>E13*(1-$C$4/100)^20</f>
        <v>24.658938564970654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8</v>
      </c>
      <c r="C14" s="4">
        <v>0</v>
      </c>
      <c r="D14" s="4">
        <v>0</v>
      </c>
      <c r="E14" s="4">
        <f>F16*2/$C$5</f>
        <v>30.222222222222225</v>
      </c>
      <c r="F14" s="4">
        <f>E14</f>
        <v>30.222222222222225</v>
      </c>
      <c r="G14" s="4">
        <f>E14</f>
        <v>30.222222222222225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2:14" ht="12.75">
      <c r="B15" s="5"/>
      <c r="C15" s="5">
        <v>0</v>
      </c>
      <c r="D15" s="5">
        <v>0</v>
      </c>
      <c r="E15" s="5">
        <f>F15/(1-$C$4/100)^20</f>
        <v>55.40438312954244</v>
      </c>
      <c r="F15" s="5">
        <f>F17*2/$C$5</f>
        <v>36.98840784745598</v>
      </c>
      <c r="G15" s="5">
        <f>F15*(1-$C$4/100)^20</f>
        <v>24.693755941490295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9</v>
      </c>
      <c r="C16" s="4">
        <v>0</v>
      </c>
      <c r="D16" s="4">
        <v>0</v>
      </c>
      <c r="E16" s="4">
        <v>0</v>
      </c>
      <c r="F16" s="4">
        <f>G18*2/$C$5</f>
        <v>45.333333333333336</v>
      </c>
      <c r="G16" s="4">
        <f>F16</f>
        <v>45.333333333333336</v>
      </c>
      <c r="H16" s="4">
        <f>F16</f>
        <v>45.333333333333336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2:14" ht="13.5" thickBot="1">
      <c r="B17" s="5"/>
      <c r="C17" s="5">
        <v>0</v>
      </c>
      <c r="D17" s="5">
        <v>0</v>
      </c>
      <c r="E17" s="5">
        <v>0</v>
      </c>
      <c r="F17" s="5">
        <f>G17/(1-$C$4/100)^20</f>
        <v>55.482611771183976</v>
      </c>
      <c r="G17" s="8">
        <f>G19*2/$C$5</f>
        <v>37.04063391223544</v>
      </c>
      <c r="H17" s="5">
        <f>G17*(1-$C$4/100)^20</f>
        <v>24.72862247867046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3.5" thickBot="1">
      <c r="B18" s="4" t="s">
        <v>10</v>
      </c>
      <c r="C18" s="4">
        <v>0</v>
      </c>
      <c r="D18" s="4">
        <v>0</v>
      </c>
      <c r="E18" s="4">
        <v>0</v>
      </c>
      <c r="F18" s="6">
        <v>0</v>
      </c>
      <c r="G18" s="9">
        <f>$C$3</f>
        <v>68</v>
      </c>
      <c r="H18" s="7">
        <f>G18</f>
        <v>68</v>
      </c>
      <c r="I18" s="4">
        <f>G18</f>
        <v>68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2:14" ht="13.5" thickBot="1">
      <c r="B19" s="5"/>
      <c r="C19" s="5">
        <v>0</v>
      </c>
      <c r="D19" s="5">
        <v>0</v>
      </c>
      <c r="E19" s="5">
        <v>0</v>
      </c>
      <c r="F19" s="10">
        <v>0</v>
      </c>
      <c r="G19" s="13">
        <f>G18*(1-$C$4/100)^10</f>
        <v>55.56095086835317</v>
      </c>
      <c r="H19" s="11">
        <f>G19*(1-$C$4/100)^20</f>
        <v>37.092933718005696</v>
      </c>
      <c r="I19" s="5">
        <f>G19*(1-$C$4/100)^40</f>
        <v>24.763538245923918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11</v>
      </c>
      <c r="C20" s="4">
        <v>0</v>
      </c>
      <c r="D20" s="4">
        <v>0</v>
      </c>
      <c r="E20" s="4">
        <v>0</v>
      </c>
      <c r="F20" s="4">
        <v>0</v>
      </c>
      <c r="G20" s="12">
        <v>0</v>
      </c>
      <c r="H20" s="4">
        <f>G18/2*$C$5</f>
        <v>102</v>
      </c>
      <c r="I20" s="4">
        <f>H20</f>
        <v>102</v>
      </c>
      <c r="J20" s="4">
        <f>H20</f>
        <v>102</v>
      </c>
      <c r="K20" s="4">
        <v>0</v>
      </c>
      <c r="L20" s="4">
        <v>0</v>
      </c>
      <c r="M20" s="4">
        <v>0</v>
      </c>
      <c r="N20" s="4">
        <v>0</v>
      </c>
    </row>
    <row r="21" spans="2:14" ht="12.75">
      <c r="B21" s="5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H19/2*$C$5</f>
        <v>55.639400577008544</v>
      </c>
      <c r="I21" s="5">
        <f>H21*(1-$C$4/100)^20</f>
        <v>37.14530736888589</v>
      </c>
      <c r="J21" s="5">
        <f>H21*(1-$C$4/100)^40</f>
        <v>24.798503312761454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12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>H20/2*$C$5</f>
        <v>153</v>
      </c>
      <c r="J22" s="4">
        <f>I22</f>
        <v>153</v>
      </c>
      <c r="K22" s="4">
        <f>I22</f>
        <v>153</v>
      </c>
      <c r="L22" s="4">
        <v>0</v>
      </c>
      <c r="M22" s="4">
        <v>0</v>
      </c>
      <c r="N22" s="4">
        <v>0</v>
      </c>
    </row>
    <row r="23" spans="2:14" ht="12.75">
      <c r="B23" s="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I21/2*$C$5</f>
        <v>55.717961053328835</v>
      </c>
      <c r="J23" s="5">
        <f>I23*(1-$C$4/100)^20</f>
        <v>37.19775496914219</v>
      </c>
      <c r="K23" s="5">
        <f>I23*(1-$C$4/100)^40</f>
        <v>24.833517748791987</v>
      </c>
      <c r="L23" s="5">
        <v>0</v>
      </c>
      <c r="M23" s="5">
        <v>0</v>
      </c>
      <c r="N23" s="5">
        <v>0</v>
      </c>
    </row>
    <row r="24" spans="2:14" ht="12.75">
      <c r="B24" s="4" t="s">
        <v>13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f>I22/2*$C$5</f>
        <v>229.5</v>
      </c>
      <c r="K24" s="4">
        <f>J24</f>
        <v>229.5</v>
      </c>
      <c r="L24" s="4">
        <f>J24</f>
        <v>229.5</v>
      </c>
      <c r="M24" s="4">
        <v>0</v>
      </c>
      <c r="N24" s="4">
        <v>0</v>
      </c>
    </row>
    <row r="25" spans="2:14" ht="12.75">
      <c r="B25" s="5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f>J23/2*$C$5</f>
        <v>55.796632453713286</v>
      </c>
      <c r="K25" s="5">
        <f>J25*(1-$C$4/100)^20</f>
        <v>37.250276623187986</v>
      </c>
      <c r="L25" s="5">
        <f>J25*(1-$C$4/100)^40</f>
        <v>24.868581623722722</v>
      </c>
      <c r="M25" s="5">
        <v>0</v>
      </c>
      <c r="N25" s="5">
        <v>0</v>
      </c>
    </row>
    <row r="26" spans="2:14" ht="12.75">
      <c r="B26" s="4" t="s">
        <v>14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>J24/2*$C$5</f>
        <v>344.25</v>
      </c>
      <c r="L26" s="4">
        <f>K26</f>
        <v>344.25</v>
      </c>
      <c r="M26" s="4">
        <f>K26</f>
        <v>344.25</v>
      </c>
      <c r="N26" s="4">
        <v>0</v>
      </c>
    </row>
    <row r="27" spans="2:14" ht="12.75">
      <c r="B27" s="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f>K25/2*$C$5</f>
        <v>55.87541493478198</v>
      </c>
      <c r="L27" s="5">
        <f>K27*(1-$C$4/100)^20</f>
        <v>37.30287243558409</v>
      </c>
      <c r="M27" s="5">
        <f>K27*(1-$C$4/100)^40</f>
        <v>24.903695007359296</v>
      </c>
      <c r="N27" s="5">
        <v>0</v>
      </c>
    </row>
    <row r="28" spans="2:14" ht="12.75">
      <c r="B28" s="4" t="s">
        <v>15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>K26/2*$C$5</f>
        <v>516.375</v>
      </c>
      <c r="M28" s="4">
        <f>L28</f>
        <v>516.375</v>
      </c>
      <c r="N28" s="4">
        <f>L28</f>
        <v>516.375</v>
      </c>
    </row>
    <row r="29" spans="2:14" ht="12.75">
      <c r="B29" s="5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>L27/2*$C$5</f>
        <v>55.95430865337614</v>
      </c>
      <c r="M29" s="5">
        <f>L29*(1-$C$4/100)^20</f>
        <v>37.355542511038955</v>
      </c>
      <c r="N29" s="5">
        <f>L29*(1-$C$4/100)^40</f>
        <v>24.93885796960591</v>
      </c>
    </row>
    <row r="30" spans="2:14" ht="12.75">
      <c r="B30" s="4" t="s">
        <v>16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>L28/2*$C$5</f>
        <v>774.5625</v>
      </c>
      <c r="N30" s="4">
        <f>M30</f>
        <v>774.5625</v>
      </c>
    </row>
    <row r="31" spans="2:14" ht="12.75">
      <c r="B31" s="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f>M29/2*$C$5</f>
        <v>56.033313766558436</v>
      </c>
      <c r="N31" s="5">
        <f>M31*(1-$C$4/100)^20</f>
        <v>37.40828695440887</v>
      </c>
    </row>
    <row r="32" spans="2:14" ht="12.75">
      <c r="B32" s="4" t="s">
        <v>17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f>M30/2*$C$5</f>
        <v>1161.84375</v>
      </c>
    </row>
    <row r="33" spans="2:14" ht="12.75">
      <c r="B33" s="5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>N31/2*$C$5</f>
        <v>56.112430431613305</v>
      </c>
    </row>
    <row r="34" spans="2:14" ht="12.75">
      <c r="B34" s="2" t="s">
        <v>18</v>
      </c>
      <c r="C34" s="2">
        <f aca="true" t="shared" si="1" ref="C34:N34">SUM(C10,C12,C14,C16,C18,C20,C22,C24,C26,C28,C30,C32)</f>
        <v>13.4320987654321</v>
      </c>
      <c r="D34" s="2">
        <f t="shared" si="1"/>
        <v>33.58024691358025</v>
      </c>
      <c r="E34" s="2">
        <f t="shared" si="1"/>
        <v>63.80246913580247</v>
      </c>
      <c r="F34" s="2">
        <f t="shared" si="1"/>
        <v>95.70370370370371</v>
      </c>
      <c r="G34" s="2">
        <f t="shared" si="1"/>
        <v>143.55555555555554</v>
      </c>
      <c r="H34" s="2">
        <f t="shared" si="1"/>
        <v>215.33333333333334</v>
      </c>
      <c r="I34" s="2">
        <f t="shared" si="1"/>
        <v>323</v>
      </c>
      <c r="J34" s="2">
        <f t="shared" si="1"/>
        <v>484.5</v>
      </c>
      <c r="K34" s="2">
        <f t="shared" si="1"/>
        <v>726.75</v>
      </c>
      <c r="L34" s="2">
        <f t="shared" si="1"/>
        <v>1090.125</v>
      </c>
      <c r="M34" s="2">
        <f t="shared" si="1"/>
        <v>1635.1875</v>
      </c>
      <c r="N34" s="2">
        <f t="shared" si="1"/>
        <v>2452.78125</v>
      </c>
    </row>
    <row r="35" spans="2:14" ht="12.75">
      <c r="B35" s="2" t="s">
        <v>19</v>
      </c>
      <c r="C35" s="2">
        <f aca="true" t="shared" si="2" ref="C35:N35">SUM(C11+C13+C15+C17+C19+C21+C23+C25+C27+C29+C31+C33)</f>
        <v>55.24825659010741</v>
      </c>
      <c r="D35" s="2">
        <f t="shared" si="2"/>
        <v>92.21044131281656</v>
      </c>
      <c r="E35" s="2">
        <f t="shared" si="2"/>
        <v>116.96480882903404</v>
      </c>
      <c r="F35" s="2">
        <f t="shared" si="2"/>
        <v>117.12995818361061</v>
      </c>
      <c r="G35" s="2">
        <f t="shared" si="2"/>
        <v>117.2953407220789</v>
      </c>
      <c r="H35" s="2">
        <f t="shared" si="2"/>
        <v>117.4609567736847</v>
      </c>
      <c r="I35" s="2">
        <f t="shared" si="2"/>
        <v>117.62680666813864</v>
      </c>
      <c r="J35" s="2">
        <f t="shared" si="2"/>
        <v>117.79289073561694</v>
      </c>
      <c r="K35" s="2">
        <f t="shared" si="2"/>
        <v>117.95920930676195</v>
      </c>
      <c r="L35" s="2">
        <f t="shared" si="2"/>
        <v>118.12576271268296</v>
      </c>
      <c r="M35" s="2">
        <f t="shared" si="2"/>
        <v>118.29255128495669</v>
      </c>
      <c r="N35" s="2">
        <f t="shared" si="2"/>
        <v>118.45957535562809</v>
      </c>
    </row>
    <row r="38" ht="12.75">
      <c r="B38" s="3"/>
    </row>
  </sheetData>
  <sheetProtection sheet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A1">
      <selection activeCell="D6" sqref="D6"/>
    </sheetView>
  </sheetViews>
  <sheetFormatPr defaultColWidth="9.00390625" defaultRowHeight="12.75"/>
  <cols>
    <col min="2" max="2" width="38.125" style="0" bestFit="1" customWidth="1"/>
  </cols>
  <sheetData>
    <row r="1" ht="13.5" thickBot="1"/>
    <row r="2" spans="2:7" ht="13.5" thickBot="1">
      <c r="B2" t="s">
        <v>2</v>
      </c>
      <c r="C2" s="1">
        <v>80</v>
      </c>
      <c r="E2" t="s">
        <v>20</v>
      </c>
      <c r="G2" s="2">
        <f>(60*G12+40*G14+20*G16+0*G18)/G34</f>
        <v>20.307692307692307</v>
      </c>
    </row>
    <row r="3" spans="2:5" ht="13.5" thickBot="1">
      <c r="B3" t="s">
        <v>1</v>
      </c>
      <c r="C3" s="14">
        <v>10</v>
      </c>
      <c r="E3" t="s">
        <v>21</v>
      </c>
    </row>
    <row r="4" spans="2:10" ht="13.5" thickBot="1">
      <c r="B4" t="s">
        <v>3</v>
      </c>
      <c r="C4" s="14">
        <v>0.75</v>
      </c>
      <c r="E4" t="s">
        <v>22</v>
      </c>
      <c r="J4" s="2">
        <f>(L34-G34)/100</f>
        <v>1.5873842592592593</v>
      </c>
    </row>
    <row r="5" spans="2:10" ht="13.5" thickBot="1">
      <c r="B5" t="s">
        <v>4</v>
      </c>
      <c r="C5" s="14">
        <v>3</v>
      </c>
      <c r="E5" t="s">
        <v>23</v>
      </c>
      <c r="J5" s="2">
        <f>(L35-G35)/100</f>
        <v>0.5753786674512683</v>
      </c>
    </row>
    <row r="8" spans="2:14" ht="12.75">
      <c r="B8" s="2" t="s">
        <v>0</v>
      </c>
      <c r="C8" s="2">
        <v>-80</v>
      </c>
      <c r="D8" s="2">
        <v>-60</v>
      </c>
      <c r="E8" s="2">
        <v>-40</v>
      </c>
      <c r="F8" s="2">
        <v>-20</v>
      </c>
      <c r="G8" s="2">
        <v>0</v>
      </c>
      <c r="H8" s="2">
        <v>20</v>
      </c>
      <c r="I8" s="2">
        <v>40</v>
      </c>
      <c r="J8" s="2">
        <v>60</v>
      </c>
      <c r="K8" s="2">
        <v>80</v>
      </c>
      <c r="L8" s="2">
        <v>100</v>
      </c>
      <c r="M8" s="2">
        <v>120</v>
      </c>
      <c r="N8" s="2">
        <v>140</v>
      </c>
    </row>
    <row r="9" spans="2:14" ht="12.75">
      <c r="B9" s="2" t="s">
        <v>5</v>
      </c>
      <c r="C9" s="2">
        <f>C8+5</f>
        <v>-75</v>
      </c>
      <c r="D9" s="2">
        <f aca="true" t="shared" si="0" ref="D9:N9">D8+5</f>
        <v>-55</v>
      </c>
      <c r="E9" s="2">
        <f t="shared" si="0"/>
        <v>-35</v>
      </c>
      <c r="F9" s="2">
        <f t="shared" si="0"/>
        <v>-15</v>
      </c>
      <c r="G9" s="2">
        <f t="shared" si="0"/>
        <v>5</v>
      </c>
      <c r="H9" s="2">
        <f t="shared" si="0"/>
        <v>25</v>
      </c>
      <c r="I9" s="2">
        <f t="shared" si="0"/>
        <v>45</v>
      </c>
      <c r="J9" s="2">
        <f t="shared" si="0"/>
        <v>65</v>
      </c>
      <c r="K9" s="2">
        <f t="shared" si="0"/>
        <v>85</v>
      </c>
      <c r="L9" s="2">
        <f t="shared" si="0"/>
        <v>105</v>
      </c>
      <c r="M9" s="2">
        <f t="shared" si="0"/>
        <v>125</v>
      </c>
      <c r="N9" s="2">
        <f t="shared" si="0"/>
        <v>145</v>
      </c>
    </row>
    <row r="10" spans="2:14" ht="12.75">
      <c r="B10" s="4" t="s">
        <v>6</v>
      </c>
      <c r="C10" s="4">
        <f>D12*2/$C$5</f>
        <v>1.9753086419753088</v>
      </c>
      <c r="D10" s="4">
        <f>C10</f>
        <v>1.9753086419753088</v>
      </c>
      <c r="E10" s="4">
        <f>C10</f>
        <v>1.9753086419753088</v>
      </c>
      <c r="F10" s="4">
        <f>C10</f>
        <v>1.9753086419753088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2:14" ht="12.75">
      <c r="B11" s="5"/>
      <c r="C11" s="5">
        <f>D11/(1-$C$4/100)^20</f>
        <v>3.345791575626646</v>
      </c>
      <c r="D11" s="5">
        <f>D13*2/$C$5</f>
        <v>2.8781219524685344</v>
      </c>
      <c r="E11" s="5">
        <f>D11*(1-$C$4/100)^20</f>
        <v>2.4758224731108136</v>
      </c>
      <c r="F11" s="5">
        <f>D11*(1-$C$4/100)^40</f>
        <v>2.129755798951872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7</v>
      </c>
      <c r="C12" s="4">
        <v>0</v>
      </c>
      <c r="D12" s="4">
        <f>E14*2/$C$5</f>
        <v>2.9629629629629632</v>
      </c>
      <c r="E12" s="4">
        <f>D12</f>
        <v>2.9629629629629632</v>
      </c>
      <c r="F12" s="4">
        <f>D12</f>
        <v>2.9629629629629632</v>
      </c>
      <c r="G12" s="4">
        <f>D12</f>
        <v>2.9629629629629632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2:14" ht="12.75">
      <c r="B13" s="5"/>
      <c r="C13" s="5">
        <v>0</v>
      </c>
      <c r="D13" s="5">
        <f>E13/(1-$C$4/100)^20</f>
        <v>4.317182928702802</v>
      </c>
      <c r="E13" s="5">
        <f>E15*2/$C$5</f>
        <v>3.7137337096662204</v>
      </c>
      <c r="F13" s="5">
        <f>E13*(1-$C$4/100)^20</f>
        <v>3.194633698427808</v>
      </c>
      <c r="G13" s="5">
        <f>E13*(1-$C$4/100)^40</f>
        <v>2.74809269188226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8</v>
      </c>
      <c r="C14" s="4">
        <v>0</v>
      </c>
      <c r="D14" s="4">
        <v>0</v>
      </c>
      <c r="E14" s="4">
        <f>F16*2/$C$5</f>
        <v>4.444444444444445</v>
      </c>
      <c r="F14" s="4">
        <f>E14</f>
        <v>4.444444444444445</v>
      </c>
      <c r="G14" s="4">
        <f>E14</f>
        <v>4.444444444444445</v>
      </c>
      <c r="H14" s="4">
        <f>E14</f>
        <v>4.444444444444445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2:14" ht="12.75">
      <c r="B15" s="5"/>
      <c r="C15" s="5">
        <v>0</v>
      </c>
      <c r="D15" s="5">
        <v>0</v>
      </c>
      <c r="E15" s="5">
        <f>F15/(1-$C$4/100)^20</f>
        <v>5.570600564499331</v>
      </c>
      <c r="F15" s="5">
        <f>F17*2/$C$5</f>
        <v>4.791950547641712</v>
      </c>
      <c r="G15" s="5">
        <f>F15*(1-$C$4/100)^20</f>
        <v>4.12213903782339</v>
      </c>
      <c r="H15" s="5">
        <f>F15*(1-$C$4/100)^40</f>
        <v>3.5459527551906653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9</v>
      </c>
      <c r="C16" s="4">
        <v>0</v>
      </c>
      <c r="D16" s="4">
        <v>0</v>
      </c>
      <c r="E16" s="4">
        <v>0</v>
      </c>
      <c r="F16" s="4">
        <f>G18*2/$C$5</f>
        <v>6.666666666666667</v>
      </c>
      <c r="G16" s="4">
        <f>F16</f>
        <v>6.666666666666667</v>
      </c>
      <c r="H16" s="4">
        <f>F16</f>
        <v>6.666666666666667</v>
      </c>
      <c r="I16" s="4">
        <f>F16</f>
        <v>6.666666666666667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2:14" ht="13.5" thickBot="1">
      <c r="B17" s="5"/>
      <c r="C17" s="5">
        <v>0</v>
      </c>
      <c r="D17" s="5">
        <v>0</v>
      </c>
      <c r="E17" s="5">
        <v>0</v>
      </c>
      <c r="F17" s="5">
        <f>G17/(1-$C$4/100)^20</f>
        <v>7.187925821462569</v>
      </c>
      <c r="G17" s="8">
        <f>G19*2/$C$5</f>
        <v>6.183208556735086</v>
      </c>
      <c r="H17" s="5">
        <f>G17*(1-$C$4/100)^20</f>
        <v>5.318929132785998</v>
      </c>
      <c r="I17" s="5">
        <f>G17*(1-$C$4/100)^40</f>
        <v>4.575457363278408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3.5" thickBot="1">
      <c r="B18" s="4" t="s">
        <v>10</v>
      </c>
      <c r="C18" s="4">
        <v>0</v>
      </c>
      <c r="D18" s="4">
        <v>0</v>
      </c>
      <c r="E18" s="4">
        <v>0</v>
      </c>
      <c r="F18" s="6">
        <v>0</v>
      </c>
      <c r="G18" s="9">
        <f>$C$3</f>
        <v>10</v>
      </c>
      <c r="H18" s="7">
        <f>G18</f>
        <v>10</v>
      </c>
      <c r="I18" s="4">
        <f>G18</f>
        <v>10</v>
      </c>
      <c r="J18" s="4">
        <f>G18</f>
        <v>10</v>
      </c>
      <c r="K18" s="4">
        <v>0</v>
      </c>
      <c r="L18" s="4">
        <v>0</v>
      </c>
      <c r="M18" s="4">
        <v>0</v>
      </c>
      <c r="N18" s="4">
        <v>0</v>
      </c>
    </row>
    <row r="19" spans="2:14" ht="13.5" thickBot="1">
      <c r="B19" s="5"/>
      <c r="C19" s="5">
        <v>0</v>
      </c>
      <c r="D19" s="5">
        <v>0</v>
      </c>
      <c r="E19" s="5">
        <v>0</v>
      </c>
      <c r="F19" s="10">
        <v>0</v>
      </c>
      <c r="G19" s="13">
        <f>G18*(1-$C$4/100)^10</f>
        <v>9.27481283510263</v>
      </c>
      <c r="H19" s="11">
        <f>G19*(1-$C$4/100)^20</f>
        <v>7.978393699178998</v>
      </c>
      <c r="I19" s="5">
        <f>G19*(1-$C$4/100)^40</f>
        <v>6.863186044917613</v>
      </c>
      <c r="J19" s="5">
        <f>G19*(1-$C$4/100)^60</f>
        <v>5.903860408893955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11</v>
      </c>
      <c r="C20" s="4">
        <v>0</v>
      </c>
      <c r="D20" s="4">
        <v>0</v>
      </c>
      <c r="E20" s="4">
        <v>0</v>
      </c>
      <c r="F20" s="4">
        <v>0</v>
      </c>
      <c r="G20" s="12">
        <v>0</v>
      </c>
      <c r="H20" s="4">
        <f>G18/2*$C$5</f>
        <v>15</v>
      </c>
      <c r="I20" s="4">
        <f>H20</f>
        <v>15</v>
      </c>
      <c r="J20" s="4">
        <f>H20</f>
        <v>15</v>
      </c>
      <c r="K20" s="4">
        <f>H20</f>
        <v>15</v>
      </c>
      <c r="L20" s="4">
        <v>0</v>
      </c>
      <c r="M20" s="4">
        <v>0</v>
      </c>
      <c r="N20" s="4">
        <v>0</v>
      </c>
    </row>
    <row r="21" spans="2:14" ht="12.75">
      <c r="B21" s="5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H19/2*$C$5</f>
        <v>11.967590548768497</v>
      </c>
      <c r="I21" s="5">
        <f>H21*(1-$C$4/100)^20</f>
        <v>10.29477906737642</v>
      </c>
      <c r="J21" s="5">
        <f>H21*(1-$C$4/100)^40</f>
        <v>8.855790613340933</v>
      </c>
      <c r="K21" s="5">
        <f>H21*(1-$C$4/100)^60</f>
        <v>7.617941761942411</v>
      </c>
      <c r="L21" s="5">
        <v>0</v>
      </c>
      <c r="M21" s="5">
        <v>0</v>
      </c>
      <c r="N21" s="5">
        <v>0</v>
      </c>
    </row>
    <row r="22" spans="2:14" ht="12.75">
      <c r="B22" s="4" t="s">
        <v>12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>H20/2*$C$5</f>
        <v>22.5</v>
      </c>
      <c r="J22" s="4">
        <f>I22</f>
        <v>22.5</v>
      </c>
      <c r="K22" s="4">
        <f>I22</f>
        <v>22.5</v>
      </c>
      <c r="L22" s="4">
        <f>I22</f>
        <v>22.5</v>
      </c>
      <c r="M22" s="4">
        <v>0</v>
      </c>
      <c r="N22" s="4">
        <v>0</v>
      </c>
    </row>
    <row r="23" spans="2:14" ht="12.75">
      <c r="B23" s="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I21/2*$C$5</f>
        <v>15.44216860106463</v>
      </c>
      <c r="J23" s="5">
        <f>I23*(1-$C$4/100)^20</f>
        <v>13.283685920011399</v>
      </c>
      <c r="K23" s="5">
        <f>I23*(1-$C$4/100)^40</f>
        <v>11.426912642913615</v>
      </c>
      <c r="L23" s="5">
        <f>I23*(1-$C$4/100)^60</f>
        <v>9.829676291282487</v>
      </c>
      <c r="M23" s="5">
        <v>0</v>
      </c>
      <c r="N23" s="5">
        <v>0</v>
      </c>
    </row>
    <row r="24" spans="2:14" ht="12.75">
      <c r="B24" s="4" t="s">
        <v>13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f>I22/2*$C$5</f>
        <v>33.75</v>
      </c>
      <c r="K24" s="4">
        <f>J24</f>
        <v>33.75</v>
      </c>
      <c r="L24" s="4">
        <f>J24</f>
        <v>33.75</v>
      </c>
      <c r="M24" s="4">
        <f>J24</f>
        <v>33.75</v>
      </c>
      <c r="N24" s="4">
        <v>0</v>
      </c>
    </row>
    <row r="25" spans="2:14" ht="12.75">
      <c r="B25" s="5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f>J23/2*$C$5</f>
        <v>19.925528880017097</v>
      </c>
      <c r="K25" s="5">
        <f>J25*(1-$C$4/100)^20</f>
        <v>17.140368964370424</v>
      </c>
      <c r="L25" s="5">
        <f>J25*(1-$C$4/100)^40</f>
        <v>14.74451443692373</v>
      </c>
      <c r="M25" s="5">
        <f>J25*(1-$C$4/100)^60</f>
        <v>12.68354878664291</v>
      </c>
      <c r="N25" s="5">
        <v>0</v>
      </c>
    </row>
    <row r="26" spans="2:14" ht="12.75">
      <c r="B26" s="4" t="s">
        <v>14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>J24/2*$C$5</f>
        <v>50.625</v>
      </c>
      <c r="L26" s="4">
        <f>K26</f>
        <v>50.625</v>
      </c>
      <c r="M26" s="4">
        <f>K26</f>
        <v>50.625</v>
      </c>
      <c r="N26" s="4">
        <f>K26</f>
        <v>50.625</v>
      </c>
    </row>
    <row r="27" spans="2:14" ht="12.75">
      <c r="B27" s="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f>K25/2*$C$5</f>
        <v>25.710553446555636</v>
      </c>
      <c r="L27" s="5">
        <f>K27*(1-$C$4/100)^20</f>
        <v>22.116771655385595</v>
      </c>
      <c r="M27" s="5">
        <f>K27*(1-$C$4/100)^40</f>
        <v>19.025323179964367</v>
      </c>
      <c r="N27" s="5">
        <f>K27*(1-$C$4/100)^60</f>
        <v>16.365992638620423</v>
      </c>
    </row>
    <row r="28" spans="2:14" ht="12.75">
      <c r="B28" s="4" t="s">
        <v>15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>K26/2*$C$5</f>
        <v>75.9375</v>
      </c>
      <c r="M28" s="4">
        <f>L28</f>
        <v>75.9375</v>
      </c>
      <c r="N28" s="4">
        <f>L28</f>
        <v>75.9375</v>
      </c>
    </row>
    <row r="29" spans="2:14" ht="12.75">
      <c r="B29" s="5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>L27/2*$C$5</f>
        <v>33.175157483078394</v>
      </c>
      <c r="M29" s="5">
        <f>L29*(1-$C$4/100)^20</f>
        <v>28.53798476994655</v>
      </c>
      <c r="N29" s="5">
        <f>L29*(1-$C$4/100)^40</f>
        <v>24.548988957930632</v>
      </c>
    </row>
    <row r="30" spans="2:14" ht="12.75">
      <c r="B30" s="4" t="s">
        <v>16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>L28/2*$C$5</f>
        <v>113.90625</v>
      </c>
      <c r="N30" s="4">
        <f>M30</f>
        <v>113.90625</v>
      </c>
    </row>
    <row r="31" spans="2:14" ht="12.75">
      <c r="B31" s="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f>M29/2*$C$5</f>
        <v>42.80697715491983</v>
      </c>
      <c r="N31" s="5">
        <f>M31*(1-$C$4/100)^20</f>
        <v>36.82348343689595</v>
      </c>
    </row>
    <row r="32" spans="2:14" ht="12.75">
      <c r="B32" s="4" t="s">
        <v>17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f>M30/2*$C$5</f>
        <v>170.859375</v>
      </c>
    </row>
    <row r="33" spans="2:14" ht="12.75">
      <c r="B33" s="5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>N31/2*$C$5</f>
        <v>55.235225155343926</v>
      </c>
    </row>
    <row r="34" spans="2:14" ht="12.75">
      <c r="B34" s="2" t="s">
        <v>18</v>
      </c>
      <c r="C34" s="2">
        <f>SUM(C10,C12,C14,C16,C18,C20,C22,C24,C26,C28,C30,C32)</f>
        <v>1.9753086419753088</v>
      </c>
      <c r="D34" s="2">
        <f aca="true" t="shared" si="1" ref="D34:N34">SUM(D10,D12,D14,D16,D18,D20,D22,D24,D26,D28,D30,D32)</f>
        <v>4.938271604938272</v>
      </c>
      <c r="E34" s="2">
        <f t="shared" si="1"/>
        <v>9.382716049382717</v>
      </c>
      <c r="F34" s="2">
        <f t="shared" si="1"/>
        <v>16.049382716049383</v>
      </c>
      <c r="G34" s="2">
        <f t="shared" si="1"/>
        <v>24.074074074074076</v>
      </c>
      <c r="H34" s="2">
        <f t="shared" si="1"/>
        <v>36.111111111111114</v>
      </c>
      <c r="I34" s="2">
        <f t="shared" si="1"/>
        <v>54.16666666666667</v>
      </c>
      <c r="J34" s="2">
        <f t="shared" si="1"/>
        <v>81.25</v>
      </c>
      <c r="K34" s="2">
        <f t="shared" si="1"/>
        <v>121.875</v>
      </c>
      <c r="L34" s="2">
        <f t="shared" si="1"/>
        <v>182.8125</v>
      </c>
      <c r="M34" s="2">
        <f t="shared" si="1"/>
        <v>274.21875</v>
      </c>
      <c r="N34" s="2">
        <f t="shared" si="1"/>
        <v>411.328125</v>
      </c>
    </row>
    <row r="35" spans="2:14" ht="12.75">
      <c r="B35" s="2" t="s">
        <v>19</v>
      </c>
      <c r="C35" s="2">
        <f aca="true" t="shared" si="2" ref="C35:M35">SUM(C11+C13+C15+C17+C19+C21+C23+C25+C27+C29+C31+C33)</f>
        <v>3.345791575626646</v>
      </c>
      <c r="D35" s="2">
        <f t="shared" si="2"/>
        <v>7.195304881171336</v>
      </c>
      <c r="E35" s="2">
        <f t="shared" si="2"/>
        <v>11.760156747276366</v>
      </c>
      <c r="F35" s="2">
        <f t="shared" si="2"/>
        <v>17.30426586648396</v>
      </c>
      <c r="G35" s="2">
        <f t="shared" si="2"/>
        <v>22.328253121543366</v>
      </c>
      <c r="H35" s="2">
        <f t="shared" si="2"/>
        <v>28.810866135924158</v>
      </c>
      <c r="I35" s="2">
        <f t="shared" si="2"/>
        <v>37.17559107663707</v>
      </c>
      <c r="J35" s="2">
        <f t="shared" si="2"/>
        <v>47.96886582226338</v>
      </c>
      <c r="K35" s="2">
        <f t="shared" si="2"/>
        <v>61.895776815782085</v>
      </c>
      <c r="L35" s="2">
        <f t="shared" si="2"/>
        <v>79.8661198666702</v>
      </c>
      <c r="M35" s="2">
        <f t="shared" si="2"/>
        <v>103.05383389147366</v>
      </c>
      <c r="N35" s="2">
        <f>SUM(N11+N13+N15+N17+N19+N21+N23+N25+N27+N29+N31+N33)</f>
        <v>132.97369018879093</v>
      </c>
    </row>
    <row r="38" ht="12.75">
      <c r="B38" s="3"/>
    </row>
  </sheetData>
  <sheetProtection sheet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9" sqref="C29"/>
    </sheetView>
  </sheetViews>
  <sheetFormatPr defaultColWidth="9.00390625" defaultRowHeight="12.75"/>
  <sheetData>
    <row r="1" ht="12.75">
      <c r="A1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ALEKSANDR</cp:lastModifiedBy>
  <cp:lastPrinted>2008-08-31T07:20:59Z</cp:lastPrinted>
  <dcterms:created xsi:type="dcterms:W3CDTF">2008-08-31T07:19:46Z</dcterms:created>
  <dcterms:modified xsi:type="dcterms:W3CDTF">2009-10-23T13:32:09Z</dcterms:modified>
  <cp:category/>
  <cp:version/>
  <cp:contentType/>
  <cp:contentStatus/>
</cp:coreProperties>
</file>